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60" windowWidth="11295" windowHeight="5580" activeTab="3"/>
  </bookViews>
  <sheets>
    <sheet name="ppg rocznie" sheetId="5" r:id="rId1"/>
    <sheet name="ppg analiza miesięczna" sheetId="20" r:id="rId2"/>
    <sheet name="arkusz ofertowy" sheetId="7" r:id="rId3"/>
    <sheet name="arkusz ofertowy aktywny" sheetId="18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X18" i="20" l="1"/>
  <c r="X3" i="20"/>
  <c r="H13" i="7"/>
  <c r="A13" i="7"/>
  <c r="H5" i="7"/>
  <c r="A5" i="7"/>
  <c r="A13" i="18"/>
  <c r="H13" i="18"/>
  <c r="H5" i="18"/>
  <c r="A5" i="18"/>
  <c r="G15" i="18" l="1"/>
  <c r="G7" i="18"/>
  <c r="C15" i="7"/>
  <c r="C16" i="7" s="1"/>
  <c r="C17" i="7" s="1"/>
  <c r="C18" i="7" s="1"/>
  <c r="F9" i="7"/>
  <c r="E9" i="7"/>
  <c r="C7" i="7"/>
  <c r="C8" i="7" s="1"/>
  <c r="C9" i="7" s="1"/>
  <c r="C10" i="7" s="1"/>
  <c r="H17" i="18"/>
  <c r="F9" i="18"/>
  <c r="H16" i="18"/>
  <c r="I16" i="18" s="1"/>
  <c r="C15" i="18"/>
  <c r="C16" i="18" s="1"/>
  <c r="C17" i="18" s="1"/>
  <c r="C18" i="18" s="1"/>
  <c r="E9" i="18"/>
  <c r="H8" i="18"/>
  <c r="I8" i="18" s="1"/>
  <c r="C7" i="18"/>
  <c r="C8" i="18" s="1"/>
  <c r="C9" i="18" s="1"/>
  <c r="C10" i="18" s="1"/>
  <c r="I17" i="18" l="1"/>
  <c r="J17" i="18" s="1"/>
  <c r="J16" i="18"/>
  <c r="J8" i="18"/>
  <c r="H9" i="18"/>
  <c r="I9" i="18" s="1"/>
  <c r="J9" i="18" s="1"/>
  <c r="P4" i="5" l="1"/>
  <c r="Q4" i="5" s="1"/>
  <c r="H4" i="5"/>
  <c r="H3" i="5"/>
  <c r="Y4" i="20"/>
  <c r="V18" i="20"/>
  <c r="R18" i="20"/>
  <c r="Q18" i="20"/>
  <c r="P3" i="5"/>
  <c r="Q3" i="5" s="1"/>
  <c r="V3" i="20"/>
  <c r="R3" i="20"/>
  <c r="Q3" i="20"/>
  <c r="Q17" i="20"/>
  <c r="F15" i="7" l="1"/>
  <c r="F18" i="7" s="1"/>
  <c r="F15" i="18"/>
  <c r="F7" i="7"/>
  <c r="F10" i="7" s="1"/>
  <c r="F7" i="18"/>
  <c r="Q5" i="5"/>
  <c r="F18" i="18" l="1"/>
  <c r="H18" i="18" s="1"/>
  <c r="I18" i="18" s="1"/>
  <c r="J18" i="18" s="1"/>
  <c r="H15" i="18"/>
  <c r="F10" i="18"/>
  <c r="H10" i="18" s="1"/>
  <c r="I10" i="18" s="1"/>
  <c r="J10" i="18" s="1"/>
  <c r="H7" i="18"/>
  <c r="F23" i="18"/>
  <c r="F23" i="7"/>
  <c r="P5" i="5"/>
  <c r="I15" i="18" l="1"/>
  <c r="I19" i="18" s="1"/>
  <c r="H19" i="18"/>
  <c r="I7" i="18"/>
  <c r="I11" i="18" s="1"/>
  <c r="H11" i="18"/>
  <c r="H24" i="18" l="1"/>
  <c r="J15" i="18"/>
  <c r="J19" i="18" s="1"/>
  <c r="I24" i="18"/>
  <c r="I25" i="18" s="1"/>
  <c r="J7" i="18"/>
  <c r="J11" i="18" s="1"/>
  <c r="J24" i="18" l="1"/>
  <c r="J25" i="18" s="1"/>
  <c r="H25" i="18"/>
</calcChain>
</file>

<file path=xl/sharedStrings.xml><?xml version="1.0" encoding="utf-8"?>
<sst xmlns="http://schemas.openxmlformats.org/spreadsheetml/2006/main" count="245" uniqueCount="95">
  <si>
    <t>Lp.</t>
  </si>
  <si>
    <t xml:space="preserve">Nabywca </t>
  </si>
  <si>
    <t>Kod</t>
  </si>
  <si>
    <t>Poczta</t>
  </si>
  <si>
    <t>NIP</t>
  </si>
  <si>
    <t>Urządzenie odbiorcze</t>
  </si>
  <si>
    <t>Płatnik</t>
  </si>
  <si>
    <t>Punkt poboru</t>
  </si>
  <si>
    <t>Nr gazomierza</t>
  </si>
  <si>
    <t>Grupa taryfowa</t>
  </si>
  <si>
    <t>Zużycie w kWh</t>
  </si>
  <si>
    <t>Moc zamówiona [kWh/h]</t>
  </si>
  <si>
    <t>Data odczytu poczatkowego</t>
  </si>
  <si>
    <t>Data odczytu końcowego</t>
  </si>
  <si>
    <t>Nr punktu poboru</t>
  </si>
  <si>
    <t>Ulica</t>
  </si>
  <si>
    <t>Nr lokalu</t>
  </si>
  <si>
    <t>Obowiązująca umowa</t>
  </si>
  <si>
    <t>Sprzedawca</t>
  </si>
  <si>
    <t>Faktury wystawia</t>
  </si>
  <si>
    <t>Lp</t>
  </si>
  <si>
    <t>Opis</t>
  </si>
  <si>
    <t>Jednostka miary</t>
  </si>
  <si>
    <t>VAT</t>
  </si>
  <si>
    <t>Wartość netto</t>
  </si>
  <si>
    <t>Wartość brutto</t>
  </si>
  <si>
    <t>Dostawa paliwa gazowego</t>
  </si>
  <si>
    <t>MWh</t>
  </si>
  <si>
    <t xml:space="preserve">VAT </t>
  </si>
  <si>
    <t>m-c</t>
  </si>
  <si>
    <t xml:space="preserve">Abonament </t>
  </si>
  <si>
    <t>Opłata dystrybucyjna stała</t>
  </si>
  <si>
    <t>Ilość godzin w roku [h]</t>
  </si>
  <si>
    <t xml:space="preserve">Opłata dystrybucyjna zmienna </t>
  </si>
  <si>
    <t>Razem</t>
  </si>
  <si>
    <t>Zużycie w MWh</t>
  </si>
  <si>
    <t>Urządzenie</t>
  </si>
  <si>
    <t xml:space="preserve">Roczna szacunkowa ilość </t>
  </si>
  <si>
    <t>Cena jednostkowa netto [zł/MWh]</t>
  </si>
  <si>
    <t>Razem ilość gazu</t>
  </si>
  <si>
    <t>SUMA:</t>
  </si>
  <si>
    <t>Netto</t>
  </si>
  <si>
    <t>Brutto</t>
  </si>
  <si>
    <t>MWh/h</t>
  </si>
  <si>
    <t>Muzeum Narodowe w Szczecinie</t>
  </si>
  <si>
    <t>70-561</t>
  </si>
  <si>
    <t>Szczecin</t>
  </si>
  <si>
    <t>Staromłyńska</t>
  </si>
  <si>
    <t>Moc urządzenia [kW]</t>
  </si>
  <si>
    <t>Opłata dystrybucyjna stała w zł/mc</t>
  </si>
  <si>
    <t>Zużycie  w m3</t>
  </si>
  <si>
    <t>Współczynnik konwersji</t>
  </si>
  <si>
    <t>Okres rozliczeniowy</t>
  </si>
  <si>
    <t>Kocioł Gazowy szt.2</t>
  </si>
  <si>
    <t>326 kW  (szt 2)</t>
  </si>
  <si>
    <t>Wały Chrobrego</t>
  </si>
  <si>
    <t>9903901003</t>
  </si>
  <si>
    <t>W-6A</t>
  </si>
  <si>
    <t>11.181</t>
  </si>
  <si>
    <t>kompleksowa</t>
  </si>
  <si>
    <t>PGNiG</t>
  </si>
  <si>
    <t xml:space="preserve">PGNiG Obrót Detaliczny sp. Z o.o. </t>
  </si>
  <si>
    <t>miesiąc</t>
  </si>
  <si>
    <t>11.215</t>
  </si>
  <si>
    <t>11.252</t>
  </si>
  <si>
    <t>11.295</t>
  </si>
  <si>
    <t>11.304</t>
  </si>
  <si>
    <t>11.302</t>
  </si>
  <si>
    <t>11.222</t>
  </si>
  <si>
    <t>11.205</t>
  </si>
  <si>
    <t>11.445</t>
  </si>
  <si>
    <t>11.489</t>
  </si>
  <si>
    <t>11.495</t>
  </si>
  <si>
    <t>Kocioł Gazowy CO</t>
  </si>
  <si>
    <t>24 KW</t>
  </si>
  <si>
    <t>Gryfice</t>
  </si>
  <si>
    <t>Błonie</t>
  </si>
  <si>
    <t>00096044</t>
  </si>
  <si>
    <t>W-3.6</t>
  </si>
  <si>
    <t>11.173</t>
  </si>
  <si>
    <t>2 m-ce</t>
  </si>
  <si>
    <t>11.196</t>
  </si>
  <si>
    <t>11.286</t>
  </si>
  <si>
    <t>11.440</t>
  </si>
  <si>
    <t>72-300</t>
  </si>
  <si>
    <t>Załącznik do opisu przedmiotu zamówienia.</t>
  </si>
  <si>
    <t xml:space="preserve">sprawa:  </t>
  </si>
  <si>
    <t>zł/MWh</t>
  </si>
  <si>
    <t>W komórce zaznaczonej kolorem szarym neleży wpisać kwotę abonamentu</t>
  </si>
  <si>
    <t>W powyżej zaznaczonej komórce żółtym kolorem należy wpisać cenę jednostkową w zł za 1 MWh</t>
  </si>
  <si>
    <t>Akcyza</t>
  </si>
  <si>
    <t>opłata</t>
  </si>
  <si>
    <t>SUMA w euro:</t>
  </si>
  <si>
    <t xml:space="preserve">Nr sprawy:  </t>
  </si>
  <si>
    <t>szacunek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</si>
</sst>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[$€-2]\ * #,##0.00_-;\-[$€-2]\ * #,##0.00_-;_-[$€-2]\ * &quot;-&quot;??_-;_-@_-"/>
  </numFmts>
  <fonts count="8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3" fillId="0" borderId="0" xfId="0" applyFont="1" applyFill="1"/>
    <xf numFmtId="49" fontId="3" fillId="0" borderId="1" xfId="0" applyNumberFormat="1" applyFont="1" applyFill="1" applyBorder="1" applyAlignment="1">
      <alignment wrapText="1"/>
    </xf>
    <xf numFmtId="49" fontId="3" fillId="0" borderId="0" xfId="0" applyNumberFormat="1" applyFont="1" applyFill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wrapText="1"/>
    </xf>
    <xf numFmtId="44" fontId="4" fillId="0" borderId="1" xfId="1" applyFont="1" applyFill="1" applyBorder="1" applyAlignment="1">
      <alignment horizontal="center" vertical="center"/>
    </xf>
    <xf numFmtId="0" fontId="1" fillId="5" borderId="1" xfId="0" applyFont="1" applyFill="1" applyBorder="1"/>
    <xf numFmtId="0" fontId="3" fillId="0" borderId="1" xfId="0" applyFont="1" applyFill="1" applyBorder="1" applyAlignment="1">
      <alignment horizontal="center" wrapText="1"/>
    </xf>
    <xf numFmtId="49" fontId="3" fillId="0" borderId="1" xfId="0" applyNumberFormat="1" applyFont="1" applyFill="1" applyBorder="1"/>
    <xf numFmtId="14" fontId="3" fillId="0" borderId="1" xfId="0" applyNumberFormat="1" applyFont="1" applyFill="1" applyBorder="1"/>
    <xf numFmtId="0" fontId="4" fillId="0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7" fillId="6" borderId="0" xfId="0" applyNumberFormat="1" applyFont="1" applyFill="1" applyAlignment="1">
      <alignment horizontal="left" vertical="center"/>
    </xf>
    <xf numFmtId="0" fontId="4" fillId="3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/>
    </xf>
    <xf numFmtId="0" fontId="4" fillId="6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right" vertical="center"/>
    </xf>
    <xf numFmtId="0" fontId="1" fillId="0" borderId="0" xfId="0" applyFont="1" applyFill="1"/>
    <xf numFmtId="49" fontId="1" fillId="0" borderId="0" xfId="0" applyNumberFormat="1" applyFont="1" applyFill="1"/>
    <xf numFmtId="1" fontId="1" fillId="0" borderId="1" xfId="0" applyNumberFormat="1" applyFont="1" applyFill="1" applyBorder="1"/>
    <xf numFmtId="0" fontId="3" fillId="5" borderId="1" xfId="0" applyFont="1" applyFill="1" applyBorder="1"/>
    <xf numFmtId="49" fontId="3" fillId="5" borderId="1" xfId="0" applyNumberFormat="1" applyFont="1" applyFill="1" applyBorder="1"/>
    <xf numFmtId="1" fontId="1" fillId="5" borderId="1" xfId="0" applyNumberFormat="1" applyFont="1" applyFill="1" applyBorder="1" applyAlignment="1">
      <alignment horizontal="right"/>
    </xf>
    <xf numFmtId="0" fontId="1" fillId="7" borderId="1" xfId="0" applyFont="1" applyFill="1" applyBorder="1"/>
    <xf numFmtId="0" fontId="3" fillId="7" borderId="1" xfId="0" applyFont="1" applyFill="1" applyBorder="1"/>
    <xf numFmtId="49" fontId="3" fillId="7" borderId="1" xfId="0" applyNumberFormat="1" applyFont="1" applyFill="1" applyBorder="1"/>
    <xf numFmtId="1" fontId="1" fillId="7" borderId="1" xfId="0" applyNumberFormat="1" applyFont="1" applyFill="1" applyBorder="1" applyAlignment="1">
      <alignment horizontal="right"/>
    </xf>
    <xf numFmtId="14" fontId="3" fillId="5" borderId="1" xfId="0" applyNumberFormat="1" applyFont="1" applyFill="1" applyBorder="1"/>
    <xf numFmtId="14" fontId="3" fillId="7" borderId="1" xfId="0" applyNumberFormat="1" applyFont="1" applyFill="1" applyBorder="1"/>
    <xf numFmtId="0" fontId="1" fillId="5" borderId="1" xfId="0" applyNumberFormat="1" applyFont="1" applyFill="1" applyBorder="1"/>
    <xf numFmtId="0" fontId="1" fillId="7" borderId="1" xfId="0" applyNumberFormat="1" applyFont="1" applyFill="1" applyBorder="1"/>
    <xf numFmtId="0" fontId="1" fillId="0" borderId="1" xfId="0" applyNumberFormat="1" applyFont="1" applyFill="1" applyBorder="1"/>
    <xf numFmtId="0" fontId="1" fillId="0" borderId="0" xfId="0" applyNumberFormat="1" applyFont="1"/>
    <xf numFmtId="0" fontId="6" fillId="4" borderId="0" xfId="0" applyNumberFormat="1" applyFont="1" applyFill="1" applyBorder="1"/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6" borderId="0" xfId="0" applyNumberFormat="1" applyFont="1" applyFill="1" applyAlignment="1">
      <alignment horizontal="center" vertical="center"/>
    </xf>
    <xf numFmtId="0" fontId="4" fillId="4" borderId="12" xfId="0" applyNumberFormat="1" applyFont="1" applyFill="1" applyBorder="1" applyAlignment="1">
      <alignment horizontal="center" vertical="center" wrapText="1"/>
    </xf>
    <xf numFmtId="0" fontId="4" fillId="4" borderId="12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Alignment="1">
      <alignment horizontal="center" vertical="center" wrapText="1"/>
    </xf>
    <xf numFmtId="0" fontId="4" fillId="4" borderId="1" xfId="1" applyNumberFormat="1" applyFont="1" applyFill="1" applyBorder="1" applyAlignment="1">
      <alignment horizontal="right" vertical="center"/>
    </xf>
    <xf numFmtId="44" fontId="4" fillId="4" borderId="1" xfId="1" applyNumberFormat="1" applyFont="1" applyFill="1" applyBorder="1" applyAlignment="1">
      <alignment horizontal="right" vertical="center"/>
    </xf>
    <xf numFmtId="44" fontId="3" fillId="2" borderId="1" xfId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4" fillId="3" borderId="0" xfId="0" applyNumberFormat="1" applyFont="1" applyFill="1" applyAlignment="1">
      <alignment horizontal="center" vertical="center"/>
    </xf>
    <xf numFmtId="0" fontId="4" fillId="3" borderId="13" xfId="0" applyNumberFormat="1" applyFont="1" applyFill="1" applyBorder="1" applyAlignment="1">
      <alignment horizontal="center" vertical="center"/>
    </xf>
    <xf numFmtId="0" fontId="4" fillId="4" borderId="3" xfId="0" applyNumberFormat="1" applyFont="1" applyFill="1" applyBorder="1" applyAlignment="1">
      <alignment horizontal="center" vertical="center"/>
    </xf>
    <xf numFmtId="0" fontId="4" fillId="4" borderId="4" xfId="0" applyNumberFormat="1" applyFont="1" applyFill="1" applyBorder="1" applyAlignment="1">
      <alignment horizontal="center" vertical="center"/>
    </xf>
    <xf numFmtId="0" fontId="4" fillId="4" borderId="5" xfId="0" applyNumberFormat="1" applyFont="1" applyFill="1" applyBorder="1" applyAlignment="1">
      <alignment horizontal="center" vertical="center"/>
    </xf>
    <xf numFmtId="0" fontId="4" fillId="4" borderId="6" xfId="0" applyNumberFormat="1" applyFont="1" applyFill="1" applyBorder="1" applyAlignment="1">
      <alignment horizontal="center" vertical="center"/>
    </xf>
    <xf numFmtId="0" fontId="4" fillId="4" borderId="7" xfId="0" applyNumberFormat="1" applyFont="1" applyFill="1" applyBorder="1" applyAlignment="1">
      <alignment horizontal="center" vertical="center"/>
    </xf>
    <xf numFmtId="0" fontId="4" fillId="4" borderId="8" xfId="0" applyNumberFormat="1" applyFont="1" applyFill="1" applyBorder="1" applyAlignment="1">
      <alignment horizontal="center" vertical="center"/>
    </xf>
    <xf numFmtId="44" fontId="4" fillId="4" borderId="9" xfId="1" applyFont="1" applyFill="1" applyBorder="1" applyAlignment="1">
      <alignment horizontal="center" vertical="center"/>
    </xf>
    <xf numFmtId="44" fontId="4" fillId="4" borderId="10" xfId="1" applyFont="1" applyFill="1" applyBorder="1" applyAlignment="1">
      <alignment horizontal="center" vertical="center"/>
    </xf>
    <xf numFmtId="0" fontId="5" fillId="5" borderId="2" xfId="0" applyNumberFormat="1" applyFont="1" applyFill="1" applyBorder="1" applyAlignment="1">
      <alignment horizontal="center" vertical="center"/>
    </xf>
    <xf numFmtId="0" fontId="5" fillId="5" borderId="11" xfId="0" applyNumberFormat="1" applyFont="1" applyFill="1" applyBorder="1" applyAlignment="1">
      <alignment horizontal="center" vertical="center"/>
    </xf>
    <xf numFmtId="0" fontId="5" fillId="7" borderId="2" xfId="0" applyNumberFormat="1" applyFont="1" applyFill="1" applyBorder="1" applyAlignment="1">
      <alignment horizontal="center" vertical="center"/>
    </xf>
    <xf numFmtId="0" fontId="5" fillId="7" borderId="11" xfId="0" applyNumberFormat="1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AA%20EKOBAZ/GAZ/Szczecin/Dokumentacja%20do%20wniosku%20na%20zarz&#261;d/Za&#322;&#261;cznik%20do%20opisu%20przedmiotu%20zam&#243;wienia%20i%20aktywny%20arkusz%20ofertow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g rocznie (2)"/>
      <sheetName val="ppg rocznie wg jednostek"/>
      <sheetName val="ppg rocznie"/>
      <sheetName val="ppg analiza miesięczna"/>
      <sheetName val="arkusz ofertowy"/>
      <sheetName val="aktywny arkusz ofertowy"/>
      <sheetName val="zabezpieczenie środków"/>
    </sheetNames>
    <sheetDataSet>
      <sheetData sheetId="0"/>
      <sheetData sheetId="1"/>
      <sheetData sheetId="2">
        <row r="17">
          <cell r="C17" t="str">
            <v>SPSZOZ "Zdroje"</v>
          </cell>
          <cell r="P17" t="str">
            <v>W-6A</v>
          </cell>
        </row>
        <row r="25">
          <cell r="P25" t="str">
            <v>W-3.6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workbookViewId="0">
      <selection activeCell="Q5" sqref="Q5"/>
    </sheetView>
  </sheetViews>
  <sheetFormatPr defaultColWidth="9.140625" defaultRowHeight="11.25" x14ac:dyDescent="0.2"/>
  <cols>
    <col min="1" max="1" width="3.28515625" style="1" customWidth="1"/>
    <col min="2" max="2" width="33.5703125" style="1" customWidth="1"/>
    <col min="3" max="4" width="9.140625" style="1"/>
    <col min="5" max="5" width="12.42578125" style="1" customWidth="1"/>
    <col min="6" max="6" width="5.42578125" style="1" customWidth="1"/>
    <col min="7" max="7" width="11" style="1" bestFit="1" customWidth="1"/>
    <col min="8" max="8" width="11" style="1" customWidth="1"/>
    <col min="9" max="10" width="9.140625" style="1"/>
    <col min="11" max="11" width="12.42578125" style="1" customWidth="1"/>
    <col min="12" max="12" width="6.85546875" style="1" customWidth="1"/>
    <col min="13" max="13" width="9.140625" style="2"/>
    <col min="14" max="14" width="11" style="1" bestFit="1" customWidth="1"/>
    <col min="15" max="15" width="9.140625" style="1"/>
    <col min="16" max="16" width="9.5703125" style="1" bestFit="1" customWidth="1"/>
    <col min="17" max="17" width="12.42578125" style="1" customWidth="1"/>
    <col min="18" max="16384" width="9.140625" style="1"/>
  </cols>
  <sheetData>
    <row r="1" spans="1:17" x14ac:dyDescent="0.2">
      <c r="A1" s="51" t="s">
        <v>0</v>
      </c>
      <c r="B1" s="51" t="s">
        <v>6</v>
      </c>
      <c r="C1" s="51"/>
      <c r="D1" s="51"/>
      <c r="E1" s="51"/>
      <c r="F1" s="51"/>
      <c r="G1" s="51"/>
      <c r="H1" s="8"/>
      <c r="I1" s="51" t="s">
        <v>7</v>
      </c>
      <c r="J1" s="51"/>
      <c r="K1" s="51"/>
      <c r="L1" s="51"/>
      <c r="M1" s="51"/>
      <c r="N1" s="51"/>
      <c r="O1" s="51"/>
      <c r="P1" s="51"/>
    </row>
    <row r="2" spans="1:17" ht="22.5" x14ac:dyDescent="0.2">
      <c r="A2" s="51"/>
      <c r="B2" s="9" t="s">
        <v>1</v>
      </c>
      <c r="C2" s="9" t="s">
        <v>2</v>
      </c>
      <c r="D2" s="9" t="s">
        <v>3</v>
      </c>
      <c r="E2" s="9" t="s">
        <v>15</v>
      </c>
      <c r="F2" s="9" t="s">
        <v>16</v>
      </c>
      <c r="G2" s="9" t="s">
        <v>4</v>
      </c>
      <c r="H2" s="9" t="s">
        <v>36</v>
      </c>
      <c r="I2" s="9" t="s">
        <v>2</v>
      </c>
      <c r="J2" s="9" t="s">
        <v>3</v>
      </c>
      <c r="K2" s="9" t="s">
        <v>15</v>
      </c>
      <c r="L2" s="9" t="s">
        <v>16</v>
      </c>
      <c r="M2" s="10" t="s">
        <v>8</v>
      </c>
      <c r="N2" s="9" t="s">
        <v>14</v>
      </c>
      <c r="O2" s="9" t="s">
        <v>9</v>
      </c>
      <c r="P2" s="9" t="s">
        <v>10</v>
      </c>
      <c r="Q2" s="9" t="s">
        <v>35</v>
      </c>
    </row>
    <row r="3" spans="1:17" s="25" customFormat="1" x14ac:dyDescent="0.2">
      <c r="A3" s="12">
        <v>1</v>
      </c>
      <c r="B3" s="28" t="s">
        <v>44</v>
      </c>
      <c r="C3" s="28" t="s">
        <v>45</v>
      </c>
      <c r="D3" s="28" t="s">
        <v>46</v>
      </c>
      <c r="E3" s="28" t="s">
        <v>47</v>
      </c>
      <c r="F3" s="28">
        <v>27</v>
      </c>
      <c r="G3" s="28">
        <v>8510013721</v>
      </c>
      <c r="H3" s="12" t="str">
        <f>'ppg analiza miesięczna'!H3</f>
        <v>Kocioł Gazowy szt.2</v>
      </c>
      <c r="I3" s="28" t="s">
        <v>45</v>
      </c>
      <c r="J3" s="28" t="s">
        <v>46</v>
      </c>
      <c r="K3" s="28" t="s">
        <v>55</v>
      </c>
      <c r="L3" s="28">
        <v>3</v>
      </c>
      <c r="M3" s="29" t="s">
        <v>56</v>
      </c>
      <c r="N3" s="28">
        <v>1460000576</v>
      </c>
      <c r="O3" s="28" t="s">
        <v>57</v>
      </c>
      <c r="P3" s="30">
        <f>'ppg analiza miesięczna'!X3</f>
        <v>1969034</v>
      </c>
      <c r="Q3" s="37">
        <f>P3/1000</f>
        <v>1969.0340000000001</v>
      </c>
    </row>
    <row r="4" spans="1:17" s="25" customFormat="1" x14ac:dyDescent="0.2">
      <c r="A4" s="31">
        <v>2</v>
      </c>
      <c r="B4" s="32" t="s">
        <v>44</v>
      </c>
      <c r="C4" s="32" t="s">
        <v>45</v>
      </c>
      <c r="D4" s="32" t="s">
        <v>46</v>
      </c>
      <c r="E4" s="32" t="s">
        <v>47</v>
      </c>
      <c r="F4" s="32">
        <v>27</v>
      </c>
      <c r="G4" s="32">
        <v>8510013721</v>
      </c>
      <c r="H4" s="31" t="str">
        <f>'ppg analiza miesięczna'!H18</f>
        <v>Kocioł Gazowy CO</v>
      </c>
      <c r="I4" s="32" t="s">
        <v>84</v>
      </c>
      <c r="J4" s="32" t="s">
        <v>75</v>
      </c>
      <c r="K4" s="32" t="s">
        <v>76</v>
      </c>
      <c r="L4" s="32">
        <v>2</v>
      </c>
      <c r="M4" s="33" t="s">
        <v>77</v>
      </c>
      <c r="N4" s="32">
        <v>1401950001</v>
      </c>
      <c r="O4" s="32" t="s">
        <v>78</v>
      </c>
      <c r="P4" s="34">
        <f>'ppg analiza miesięczna'!X18</f>
        <v>64747</v>
      </c>
      <c r="Q4" s="38">
        <f>P4/1000</f>
        <v>64.747</v>
      </c>
    </row>
    <row r="5" spans="1:17" s="25" customFormat="1" x14ac:dyDescent="0.2">
      <c r="M5" s="26"/>
      <c r="P5" s="27">
        <f>SUM(P3:P4)</f>
        <v>2033781</v>
      </c>
      <c r="Q5" s="39">
        <f>SUM(Q3:Q4)</f>
        <v>2033.7810000000002</v>
      </c>
    </row>
  </sheetData>
  <mergeCells count="3">
    <mergeCell ref="A1:A2"/>
    <mergeCell ref="B1:G1"/>
    <mergeCell ref="I1:P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4"/>
  <sheetViews>
    <sheetView topLeftCell="L1" workbookViewId="0">
      <selection activeCell="V28" sqref="V28"/>
    </sheetView>
  </sheetViews>
  <sheetFormatPr defaultRowHeight="15" x14ac:dyDescent="0.25"/>
  <cols>
    <col min="1" max="1" width="9" style="5"/>
    <col min="2" max="2" width="58.7109375" style="5" bestFit="1" customWidth="1"/>
    <col min="3" max="6" width="9.140625" style="5"/>
    <col min="7" max="7" width="11" style="5" bestFit="1" customWidth="1"/>
    <col min="8" max="9" width="20.28515625" style="5" customWidth="1"/>
    <col min="10" max="11" width="9.140625" style="5"/>
    <col min="12" max="12" width="11.140625" style="5" customWidth="1"/>
    <col min="13" max="13" width="5.7109375" style="5" customWidth="1"/>
    <col min="14" max="14" width="9.140625" style="7"/>
    <col min="15" max="15" width="11" style="5" bestFit="1" customWidth="1"/>
    <col min="16" max="16" width="9.140625" style="5"/>
    <col min="17" max="18" width="10.42578125" style="5" bestFit="1" customWidth="1"/>
    <col min="19" max="22" width="9.140625" style="5"/>
    <col min="23" max="23" width="10.28515625" style="5" customWidth="1"/>
    <col min="24" max="24" width="9.5703125" style="5" bestFit="1" customWidth="1"/>
    <col min="25" max="25" width="17.5703125" style="5" customWidth="1"/>
    <col min="26" max="26" width="10.140625" style="5" customWidth="1"/>
    <col min="27" max="27" width="21.85546875" style="5" customWidth="1"/>
    <col min="28" max="28" width="11.42578125" style="5" customWidth="1"/>
  </cols>
  <sheetData>
    <row r="1" spans="1:28" x14ac:dyDescent="0.25">
      <c r="A1" s="52" t="s">
        <v>0</v>
      </c>
      <c r="B1" s="52" t="s">
        <v>6</v>
      </c>
      <c r="C1" s="52"/>
      <c r="D1" s="52"/>
      <c r="E1" s="52"/>
      <c r="F1" s="52"/>
      <c r="G1" s="52"/>
      <c r="H1" s="52" t="s">
        <v>7</v>
      </c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3"/>
      <c r="Z1" s="4"/>
      <c r="AA1" s="4"/>
      <c r="AB1" s="4"/>
    </row>
    <row r="2" spans="1:28" ht="9.75" customHeight="1" x14ac:dyDescent="0.25">
      <c r="A2" s="52"/>
      <c r="B2" s="3" t="s">
        <v>1</v>
      </c>
      <c r="C2" s="3" t="s">
        <v>2</v>
      </c>
      <c r="D2" s="3" t="s">
        <v>3</v>
      </c>
      <c r="E2" s="3" t="s">
        <v>15</v>
      </c>
      <c r="F2" s="3" t="s">
        <v>16</v>
      </c>
      <c r="G2" s="3" t="s">
        <v>4</v>
      </c>
      <c r="H2" s="3" t="s">
        <v>5</v>
      </c>
      <c r="I2" s="3" t="s">
        <v>48</v>
      </c>
      <c r="J2" s="3" t="s">
        <v>2</v>
      </c>
      <c r="K2" s="3" t="s">
        <v>3</v>
      </c>
      <c r="L2" s="3" t="s">
        <v>15</v>
      </c>
      <c r="M2" s="3" t="s">
        <v>16</v>
      </c>
      <c r="N2" s="6" t="s">
        <v>8</v>
      </c>
      <c r="O2" s="13" t="s">
        <v>14</v>
      </c>
      <c r="P2" s="13" t="s">
        <v>9</v>
      </c>
      <c r="Q2" s="13" t="s">
        <v>12</v>
      </c>
      <c r="R2" s="13" t="s">
        <v>13</v>
      </c>
      <c r="S2" s="13" t="s">
        <v>11</v>
      </c>
      <c r="T2" s="13" t="s">
        <v>90</v>
      </c>
      <c r="U2" s="13" t="s">
        <v>49</v>
      </c>
      <c r="V2" s="13" t="s">
        <v>50</v>
      </c>
      <c r="W2" s="13" t="s">
        <v>51</v>
      </c>
      <c r="X2" s="13" t="s">
        <v>10</v>
      </c>
      <c r="Y2" s="13" t="s">
        <v>17</v>
      </c>
      <c r="Z2" s="3" t="s">
        <v>18</v>
      </c>
      <c r="AA2" s="3" t="s">
        <v>19</v>
      </c>
      <c r="AB2" s="3" t="s">
        <v>52</v>
      </c>
    </row>
    <row r="3" spans="1:28" ht="9.75" customHeight="1" x14ac:dyDescent="0.25">
      <c r="A3" s="28">
        <v>1</v>
      </c>
      <c r="B3" s="28" t="s">
        <v>44</v>
      </c>
      <c r="C3" s="28" t="s">
        <v>45</v>
      </c>
      <c r="D3" s="28" t="s">
        <v>46</v>
      </c>
      <c r="E3" s="28" t="s">
        <v>47</v>
      </c>
      <c r="F3" s="28">
        <v>27</v>
      </c>
      <c r="G3" s="28">
        <v>8510013721</v>
      </c>
      <c r="H3" s="28" t="s">
        <v>53</v>
      </c>
      <c r="I3" s="28" t="s">
        <v>54</v>
      </c>
      <c r="J3" s="28" t="s">
        <v>45</v>
      </c>
      <c r="K3" s="28" t="s">
        <v>46</v>
      </c>
      <c r="L3" s="28" t="s">
        <v>55</v>
      </c>
      <c r="M3" s="28">
        <v>3</v>
      </c>
      <c r="N3" s="29" t="s">
        <v>56</v>
      </c>
      <c r="O3" s="28">
        <v>1460000576</v>
      </c>
      <c r="P3" s="28" t="s">
        <v>57</v>
      </c>
      <c r="Q3" s="35">
        <f>Q4</f>
        <v>42094</v>
      </c>
      <c r="R3" s="35">
        <f>R17</f>
        <v>42460</v>
      </c>
      <c r="S3" s="28"/>
      <c r="T3" s="28"/>
      <c r="U3" s="28"/>
      <c r="V3" s="28">
        <f>SUM(V4:V17)</f>
        <v>173179</v>
      </c>
      <c r="W3" s="28" t="s">
        <v>58</v>
      </c>
      <c r="X3" s="28">
        <f>SUM(X4:X17)</f>
        <v>1969034</v>
      </c>
      <c r="Y3" s="28" t="s">
        <v>59</v>
      </c>
      <c r="Z3" s="28" t="s">
        <v>60</v>
      </c>
      <c r="AA3" s="28" t="s">
        <v>61</v>
      </c>
      <c r="AB3" s="28" t="s">
        <v>62</v>
      </c>
    </row>
    <row r="4" spans="1:28" ht="9.7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14"/>
      <c r="O4" s="4"/>
      <c r="P4" s="4"/>
      <c r="Q4" s="15">
        <v>42094</v>
      </c>
      <c r="R4" s="15">
        <v>42124</v>
      </c>
      <c r="S4" s="4">
        <v>768</v>
      </c>
      <c r="T4" s="4" t="s">
        <v>91</v>
      </c>
      <c r="U4" s="4"/>
      <c r="V4" s="4">
        <v>14321</v>
      </c>
      <c r="W4" s="4" t="s">
        <v>63</v>
      </c>
      <c r="X4" s="4">
        <v>160610</v>
      </c>
      <c r="Y4" s="4">
        <f>SUM(Y1)</f>
        <v>0</v>
      </c>
      <c r="Z4" s="4"/>
      <c r="AA4" s="4"/>
      <c r="AB4" s="4"/>
    </row>
    <row r="5" spans="1:28" ht="9.7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4"/>
      <c r="O5" s="4"/>
      <c r="P5" s="4"/>
      <c r="Q5" s="15">
        <v>42124</v>
      </c>
      <c r="R5" s="15">
        <v>42155</v>
      </c>
      <c r="S5" s="4">
        <v>768</v>
      </c>
      <c r="T5" s="4" t="s">
        <v>91</v>
      </c>
      <c r="U5" s="4"/>
      <c r="V5" s="4">
        <v>4115</v>
      </c>
      <c r="W5" s="4" t="s">
        <v>64</v>
      </c>
      <c r="X5" s="4">
        <v>46302</v>
      </c>
      <c r="Y5" s="4"/>
      <c r="Z5" s="4"/>
      <c r="AA5" s="4"/>
      <c r="AB5" s="4"/>
    </row>
    <row r="6" spans="1:28" ht="9.7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4"/>
      <c r="O6" s="4"/>
      <c r="P6" s="4"/>
      <c r="Q6" s="15">
        <v>42155</v>
      </c>
      <c r="R6" s="15">
        <v>42185</v>
      </c>
      <c r="S6" s="4">
        <v>768</v>
      </c>
      <c r="T6" s="4" t="s">
        <v>91</v>
      </c>
      <c r="U6" s="4"/>
      <c r="V6" s="4">
        <v>0</v>
      </c>
      <c r="W6" s="4" t="s">
        <v>65</v>
      </c>
      <c r="X6" s="4">
        <v>0</v>
      </c>
      <c r="Y6" s="4"/>
      <c r="Z6" s="4"/>
      <c r="AA6" s="4"/>
      <c r="AB6" s="4"/>
    </row>
    <row r="7" spans="1:28" ht="9.7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14"/>
      <c r="O7" s="4"/>
      <c r="P7" s="4"/>
      <c r="Q7" s="15">
        <v>42185</v>
      </c>
      <c r="R7" s="15">
        <v>42216</v>
      </c>
      <c r="S7" s="4">
        <v>768</v>
      </c>
      <c r="T7" s="4" t="s">
        <v>91</v>
      </c>
      <c r="U7" s="4"/>
      <c r="V7" s="4">
        <v>0</v>
      </c>
      <c r="W7" s="4" t="s">
        <v>65</v>
      </c>
      <c r="X7" s="4">
        <v>0</v>
      </c>
      <c r="Y7" s="4"/>
      <c r="Z7" s="4"/>
      <c r="AA7" s="4"/>
      <c r="AB7" s="4"/>
    </row>
    <row r="8" spans="1:28" ht="9.7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14"/>
      <c r="O8" s="4"/>
      <c r="P8" s="4"/>
      <c r="Q8" s="15">
        <v>42216</v>
      </c>
      <c r="R8" s="15">
        <v>42247</v>
      </c>
      <c r="S8" s="4">
        <v>768</v>
      </c>
      <c r="T8" s="4" t="s">
        <v>91</v>
      </c>
      <c r="U8" s="4"/>
      <c r="V8" s="4">
        <v>0</v>
      </c>
      <c r="W8" s="4" t="s">
        <v>66</v>
      </c>
      <c r="X8" s="4">
        <v>0</v>
      </c>
      <c r="Y8" s="4"/>
      <c r="Z8" s="4"/>
      <c r="AA8" s="4"/>
      <c r="AB8" s="4"/>
    </row>
    <row r="9" spans="1:28" ht="9.75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14"/>
      <c r="O9" s="4"/>
      <c r="P9" s="4"/>
      <c r="Q9" s="15">
        <v>42247</v>
      </c>
      <c r="R9" s="15">
        <v>42277</v>
      </c>
      <c r="S9" s="4">
        <v>768</v>
      </c>
      <c r="T9" s="4" t="s">
        <v>91</v>
      </c>
      <c r="U9" s="4"/>
      <c r="V9" s="4">
        <v>0</v>
      </c>
      <c r="W9" s="4" t="s">
        <v>67</v>
      </c>
      <c r="X9" s="4">
        <v>0</v>
      </c>
      <c r="Y9" s="4"/>
      <c r="Z9" s="4"/>
      <c r="AA9" s="4"/>
      <c r="AB9" s="4"/>
    </row>
    <row r="10" spans="1:28" ht="9.75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14"/>
      <c r="O10" s="4"/>
      <c r="P10" s="4"/>
      <c r="Q10" s="15">
        <v>42277</v>
      </c>
      <c r="R10" s="15">
        <v>42308</v>
      </c>
      <c r="S10" s="4">
        <v>768</v>
      </c>
      <c r="T10" s="4" t="s">
        <v>91</v>
      </c>
      <c r="U10" s="4"/>
      <c r="V10" s="4">
        <v>15040</v>
      </c>
      <c r="W10" s="4" t="s">
        <v>64</v>
      </c>
      <c r="X10" s="4">
        <v>169230</v>
      </c>
      <c r="Y10" s="4"/>
      <c r="Z10" s="4"/>
      <c r="AA10" s="4"/>
      <c r="AB10" s="4"/>
    </row>
    <row r="11" spans="1:28" ht="9.7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14"/>
      <c r="O11" s="4"/>
      <c r="P11" s="4"/>
      <c r="Q11" s="15">
        <v>42308</v>
      </c>
      <c r="R11" s="15">
        <v>42338</v>
      </c>
      <c r="S11" s="4">
        <v>768</v>
      </c>
      <c r="T11" s="4" t="s">
        <v>91</v>
      </c>
      <c r="U11" s="4"/>
      <c r="V11" s="4">
        <v>14019</v>
      </c>
      <c r="W11" s="4" t="s">
        <v>68</v>
      </c>
      <c r="X11" s="4">
        <v>157321</v>
      </c>
      <c r="Y11" s="4"/>
      <c r="Z11" s="4"/>
      <c r="AA11" s="4"/>
      <c r="AB11" s="4"/>
    </row>
    <row r="12" spans="1:28" ht="9.75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14"/>
      <c r="O12" s="4"/>
      <c r="P12" s="4"/>
      <c r="Q12" s="15">
        <v>42338</v>
      </c>
      <c r="R12" s="15">
        <v>42369</v>
      </c>
      <c r="S12" s="4">
        <v>768</v>
      </c>
      <c r="T12" s="4" t="s">
        <v>91</v>
      </c>
      <c r="U12" s="4"/>
      <c r="V12" s="4">
        <v>20694</v>
      </c>
      <c r="W12" s="4" t="s">
        <v>69</v>
      </c>
      <c r="X12" s="4">
        <v>231876</v>
      </c>
      <c r="Y12" s="4"/>
      <c r="Z12" s="4"/>
      <c r="AA12" s="4"/>
      <c r="AB12" s="4"/>
    </row>
    <row r="13" spans="1:28" ht="9.75" customHeight="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14"/>
      <c r="O13" s="4"/>
      <c r="P13" s="4"/>
      <c r="Q13" s="15">
        <v>42369</v>
      </c>
      <c r="R13" s="15">
        <v>42400</v>
      </c>
      <c r="S13" s="4">
        <v>768</v>
      </c>
      <c r="T13" s="4" t="s">
        <v>91</v>
      </c>
      <c r="U13" s="4"/>
      <c r="V13" s="4">
        <v>30274</v>
      </c>
      <c r="W13" s="4" t="s">
        <v>70</v>
      </c>
      <c r="X13" s="4">
        <v>346486</v>
      </c>
      <c r="Y13" s="4"/>
      <c r="Z13" s="4"/>
      <c r="AA13" s="4"/>
      <c r="AB13" s="4"/>
    </row>
    <row r="14" spans="1:28" ht="9.75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14"/>
      <c r="O14" s="4"/>
      <c r="P14" s="4"/>
      <c r="Q14" s="15">
        <v>42369</v>
      </c>
      <c r="R14" s="15">
        <v>42400</v>
      </c>
      <c r="S14" s="4">
        <v>768</v>
      </c>
      <c r="T14" s="4" t="s">
        <v>91</v>
      </c>
      <c r="U14" s="4"/>
      <c r="V14" s="4">
        <v>30274</v>
      </c>
      <c r="W14" s="4" t="s">
        <v>70</v>
      </c>
      <c r="X14" s="4">
        <v>346486</v>
      </c>
      <c r="Y14" s="4"/>
      <c r="Z14" s="4"/>
      <c r="AA14" s="4"/>
      <c r="AB14" s="4"/>
    </row>
    <row r="15" spans="1:28" ht="9.75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14"/>
      <c r="O15" s="4"/>
      <c r="P15" s="4"/>
      <c r="Q15" s="15">
        <v>42400</v>
      </c>
      <c r="R15" s="15">
        <v>42429</v>
      </c>
      <c r="S15" s="4">
        <v>768</v>
      </c>
      <c r="T15" s="4" t="s">
        <v>91</v>
      </c>
      <c r="U15" s="4"/>
      <c r="V15" s="4">
        <v>22790</v>
      </c>
      <c r="W15" s="4" t="s">
        <v>71</v>
      </c>
      <c r="X15" s="4">
        <v>261834</v>
      </c>
      <c r="Y15" s="4"/>
      <c r="Z15" s="4"/>
      <c r="AA15" s="4"/>
      <c r="AB15" s="4"/>
    </row>
    <row r="16" spans="1:28" ht="9.7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14"/>
      <c r="O16" s="4"/>
      <c r="P16" s="4"/>
      <c r="Q16" s="15">
        <v>42429</v>
      </c>
      <c r="R16" s="15">
        <v>42447</v>
      </c>
      <c r="S16" s="4">
        <v>768</v>
      </c>
      <c r="T16" s="4" t="s">
        <v>91</v>
      </c>
      <c r="U16" s="4"/>
      <c r="V16" s="4">
        <v>13415</v>
      </c>
      <c r="W16" s="4" t="s">
        <v>72</v>
      </c>
      <c r="X16" s="4">
        <v>154205</v>
      </c>
      <c r="Y16" s="4"/>
      <c r="Z16" s="4"/>
      <c r="AA16" s="4"/>
      <c r="AB16" s="4"/>
    </row>
    <row r="17" spans="1:28" ht="9.75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14"/>
      <c r="O17" s="4"/>
      <c r="P17" s="4"/>
      <c r="Q17" s="15">
        <f>R16</f>
        <v>42447</v>
      </c>
      <c r="R17" s="15">
        <v>42460</v>
      </c>
      <c r="S17" s="4">
        <v>768</v>
      </c>
      <c r="T17" s="4" t="s">
        <v>91</v>
      </c>
      <c r="U17" s="4"/>
      <c r="V17" s="4">
        <v>8237</v>
      </c>
      <c r="W17" s="4" t="s">
        <v>72</v>
      </c>
      <c r="X17" s="4">
        <v>94684</v>
      </c>
      <c r="Y17" s="4"/>
      <c r="Z17" s="4"/>
      <c r="AA17" s="4"/>
      <c r="AB17" s="4"/>
    </row>
    <row r="18" spans="1:28" ht="9.75" customHeight="1" x14ac:dyDescent="0.25">
      <c r="A18" s="32">
        <v>2</v>
      </c>
      <c r="B18" s="32" t="s">
        <v>44</v>
      </c>
      <c r="C18" s="32" t="s">
        <v>45</v>
      </c>
      <c r="D18" s="32" t="s">
        <v>46</v>
      </c>
      <c r="E18" s="32" t="s">
        <v>47</v>
      </c>
      <c r="F18" s="32">
        <v>27</v>
      </c>
      <c r="G18" s="32">
        <v>8510013721</v>
      </c>
      <c r="H18" s="32" t="s">
        <v>73</v>
      </c>
      <c r="I18" s="32" t="s">
        <v>74</v>
      </c>
      <c r="J18" s="32" t="s">
        <v>84</v>
      </c>
      <c r="K18" s="32" t="s">
        <v>75</v>
      </c>
      <c r="L18" s="32" t="s">
        <v>76</v>
      </c>
      <c r="M18" s="32">
        <v>2</v>
      </c>
      <c r="N18" s="33" t="s">
        <v>77</v>
      </c>
      <c r="O18" s="32">
        <v>1401950001</v>
      </c>
      <c r="P18" s="32" t="s">
        <v>78</v>
      </c>
      <c r="Q18" s="36">
        <f>Q19</f>
        <v>42079</v>
      </c>
      <c r="R18" s="36">
        <f>R27</f>
        <v>42446</v>
      </c>
      <c r="S18" s="32"/>
      <c r="T18" s="32"/>
      <c r="U18" s="32"/>
      <c r="V18" s="32">
        <f>SUM(V19:V27)</f>
        <v>5094</v>
      </c>
      <c r="W18" s="32" t="s">
        <v>79</v>
      </c>
      <c r="X18" s="32">
        <f>SUM(X19:X28)</f>
        <v>64747</v>
      </c>
      <c r="Y18" s="32" t="s">
        <v>59</v>
      </c>
      <c r="Z18" s="32" t="s">
        <v>60</v>
      </c>
      <c r="AA18" s="32" t="s">
        <v>61</v>
      </c>
      <c r="AB18" s="32" t="s">
        <v>80</v>
      </c>
    </row>
    <row r="19" spans="1:28" ht="9.75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14"/>
      <c r="O19" s="4"/>
      <c r="P19" s="4"/>
      <c r="Q19" s="15">
        <v>42079</v>
      </c>
      <c r="R19" s="15">
        <v>42079</v>
      </c>
      <c r="S19" s="4"/>
      <c r="T19" s="4" t="s">
        <v>91</v>
      </c>
      <c r="U19" s="4"/>
      <c r="V19" s="4">
        <v>1268</v>
      </c>
      <c r="W19" s="4" t="s">
        <v>79</v>
      </c>
      <c r="X19" s="4">
        <v>14167</v>
      </c>
      <c r="Y19" s="4"/>
      <c r="Z19" s="4"/>
      <c r="AA19" s="4"/>
      <c r="AB19" s="4"/>
    </row>
    <row r="20" spans="1:28" ht="9.75" customHeigh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14"/>
      <c r="O20" s="4"/>
      <c r="P20" s="4"/>
      <c r="Q20" s="15">
        <v>42079</v>
      </c>
      <c r="R20" s="15">
        <v>42139</v>
      </c>
      <c r="S20" s="4"/>
      <c r="T20" s="4" t="s">
        <v>91</v>
      </c>
      <c r="U20" s="4"/>
      <c r="V20" s="4">
        <v>675</v>
      </c>
      <c r="W20" s="4" t="s">
        <v>81</v>
      </c>
      <c r="X20" s="4">
        <v>7557</v>
      </c>
      <c r="Y20" s="4"/>
      <c r="Z20" s="4"/>
      <c r="AA20" s="4"/>
      <c r="AB20" s="4"/>
    </row>
    <row r="21" spans="1:28" ht="9.75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14"/>
      <c r="O21" s="4"/>
      <c r="P21" s="4"/>
      <c r="Q21" s="15">
        <v>42139</v>
      </c>
      <c r="R21" s="15">
        <v>42201</v>
      </c>
      <c r="S21" s="4"/>
      <c r="T21" s="4" t="s">
        <v>91</v>
      </c>
      <c r="U21" s="4"/>
      <c r="V21" s="4">
        <v>0</v>
      </c>
      <c r="W21" s="4">
        <v>0</v>
      </c>
      <c r="X21" s="4">
        <v>0</v>
      </c>
      <c r="Y21" s="4"/>
      <c r="Z21" s="4"/>
      <c r="AA21" s="4"/>
      <c r="AB21" s="4"/>
    </row>
    <row r="22" spans="1:28" ht="9.7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14"/>
      <c r="O22" s="4"/>
      <c r="P22" s="4"/>
      <c r="Q22" s="15">
        <v>42201</v>
      </c>
      <c r="R22" s="15">
        <v>42247</v>
      </c>
      <c r="S22" s="4"/>
      <c r="T22" s="4" t="s">
        <v>91</v>
      </c>
      <c r="U22" s="4"/>
      <c r="V22" s="4">
        <v>0</v>
      </c>
      <c r="W22" s="4">
        <v>0</v>
      </c>
      <c r="X22" s="4">
        <v>0</v>
      </c>
      <c r="Y22" s="4"/>
      <c r="Z22" s="4"/>
      <c r="AA22" s="4"/>
      <c r="AB22" s="4"/>
    </row>
    <row r="23" spans="1:28" ht="9.7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14"/>
      <c r="O23" s="4"/>
      <c r="P23" s="4"/>
      <c r="Q23" s="15">
        <v>42247</v>
      </c>
      <c r="R23" s="15">
        <v>42263</v>
      </c>
      <c r="S23" s="4"/>
      <c r="T23" s="4" t="s">
        <v>91</v>
      </c>
      <c r="U23" s="4"/>
      <c r="V23" s="4">
        <v>0</v>
      </c>
      <c r="W23" s="4">
        <v>0</v>
      </c>
      <c r="X23" s="4">
        <v>0</v>
      </c>
      <c r="Y23" s="4"/>
      <c r="Z23" s="4"/>
      <c r="AA23" s="4"/>
      <c r="AB23" s="4"/>
    </row>
    <row r="24" spans="1:28" ht="9.75" customHeight="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14"/>
      <c r="O24" s="4"/>
      <c r="P24" s="4"/>
      <c r="Q24" s="15">
        <v>42263</v>
      </c>
      <c r="R24" s="15">
        <v>42321</v>
      </c>
      <c r="S24" s="4"/>
      <c r="T24" s="4" t="s">
        <v>91</v>
      </c>
      <c r="U24" s="4"/>
      <c r="V24" s="4">
        <v>496</v>
      </c>
      <c r="W24" s="4" t="s">
        <v>82</v>
      </c>
      <c r="X24" s="4">
        <v>5598</v>
      </c>
      <c r="Y24" s="4"/>
      <c r="Z24" s="4"/>
      <c r="AA24" s="4"/>
      <c r="AB24" s="4"/>
    </row>
    <row r="25" spans="1:28" ht="9.75" customHeight="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4"/>
      <c r="O25" s="4"/>
      <c r="P25" s="4"/>
      <c r="Q25" s="15">
        <v>42321</v>
      </c>
      <c r="R25" s="15">
        <v>42369</v>
      </c>
      <c r="S25" s="4"/>
      <c r="T25" s="4" t="s">
        <v>91</v>
      </c>
      <c r="U25" s="4"/>
      <c r="V25" s="4">
        <v>984</v>
      </c>
      <c r="W25" s="4"/>
      <c r="X25" s="4">
        <v>11046</v>
      </c>
      <c r="Y25" s="4"/>
      <c r="Z25" s="4"/>
      <c r="AA25" s="4"/>
      <c r="AB25" s="4"/>
    </row>
    <row r="26" spans="1:28" ht="9.75" customHeigh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14"/>
      <c r="O26" s="4"/>
      <c r="P26" s="4"/>
      <c r="Q26" s="15">
        <v>42369</v>
      </c>
      <c r="R26" s="15">
        <v>42384</v>
      </c>
      <c r="S26" s="4"/>
      <c r="T26" s="4" t="s">
        <v>91</v>
      </c>
      <c r="U26" s="4"/>
      <c r="V26" s="4">
        <v>307</v>
      </c>
      <c r="W26" s="4"/>
      <c r="X26" s="4">
        <v>3446</v>
      </c>
      <c r="Y26" s="4"/>
      <c r="Z26" s="4"/>
      <c r="AA26" s="4"/>
      <c r="AB26" s="4"/>
    </row>
    <row r="27" spans="1:28" ht="9.75" customHeigh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14"/>
      <c r="O27" s="4"/>
      <c r="P27" s="4"/>
      <c r="Q27" s="15">
        <v>42384</v>
      </c>
      <c r="R27" s="15">
        <v>42446</v>
      </c>
      <c r="S27" s="4"/>
      <c r="T27" s="4" t="s">
        <v>91</v>
      </c>
      <c r="U27" s="4"/>
      <c r="V27" s="4">
        <v>1364</v>
      </c>
      <c r="W27" s="4" t="s">
        <v>83</v>
      </c>
      <c r="X27" s="4">
        <v>15604</v>
      </c>
      <c r="Y27" s="4"/>
      <c r="Z27" s="4"/>
      <c r="AA27" s="4"/>
      <c r="AB27" s="4"/>
    </row>
    <row r="28" spans="1:28" ht="9.7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14"/>
      <c r="O28" s="4"/>
      <c r="P28" s="4"/>
      <c r="Q28" s="15">
        <v>42370</v>
      </c>
      <c r="R28" s="15">
        <v>42401</v>
      </c>
      <c r="S28" s="4"/>
      <c r="T28" s="4" t="s">
        <v>91</v>
      </c>
      <c r="U28" s="4"/>
      <c r="V28" s="4" t="s">
        <v>94</v>
      </c>
      <c r="W28" s="4"/>
      <c r="X28" s="4">
        <v>7329</v>
      </c>
      <c r="Y28" s="4"/>
      <c r="Z28" s="4"/>
      <c r="AA28" s="4"/>
      <c r="AB28" s="4"/>
    </row>
    <row r="29" spans="1:28" ht="9.75" customHeight="1" x14ac:dyDescent="0.25"/>
    <row r="30" spans="1:28" ht="9.75" customHeight="1" x14ac:dyDescent="0.25"/>
    <row r="31" spans="1:28" ht="9.75" customHeight="1" x14ac:dyDescent="0.25"/>
    <row r="32" spans="1:28" ht="9.75" customHeight="1" x14ac:dyDescent="0.25"/>
    <row r="33" ht="9.75" customHeight="1" x14ac:dyDescent="0.25"/>
    <row r="34" ht="9.75" customHeight="1" x14ac:dyDescent="0.25"/>
    <row r="35" ht="9.75" customHeight="1" x14ac:dyDescent="0.25"/>
    <row r="36" ht="9.75" customHeight="1" x14ac:dyDescent="0.25"/>
    <row r="37" ht="9.75" customHeight="1" x14ac:dyDescent="0.25"/>
    <row r="38" ht="9.75" customHeight="1" x14ac:dyDescent="0.25"/>
    <row r="39" ht="9.75" customHeight="1" x14ac:dyDescent="0.25"/>
    <row r="40" ht="9.75" customHeight="1" x14ac:dyDescent="0.25"/>
    <row r="41" ht="9.75" customHeight="1" x14ac:dyDescent="0.25"/>
    <row r="42" ht="9.75" customHeight="1" x14ac:dyDescent="0.25"/>
    <row r="43" ht="9.75" customHeight="1" x14ac:dyDescent="0.25"/>
    <row r="44" ht="9.75" customHeight="1" x14ac:dyDescent="0.25"/>
    <row r="45" ht="9.75" customHeight="1" x14ac:dyDescent="0.25"/>
    <row r="46" ht="9.75" customHeight="1" x14ac:dyDescent="0.25"/>
    <row r="47" ht="9.75" customHeight="1" x14ac:dyDescent="0.25"/>
    <row r="48" ht="9.75" customHeight="1" x14ac:dyDescent="0.25"/>
    <row r="49" ht="9.75" customHeight="1" x14ac:dyDescent="0.25"/>
    <row r="50" ht="9.75" customHeight="1" x14ac:dyDescent="0.25"/>
    <row r="51" ht="9.75" customHeight="1" x14ac:dyDescent="0.25"/>
    <row r="52" ht="9.75" customHeight="1" x14ac:dyDescent="0.25"/>
    <row r="53" ht="9.75" customHeight="1" x14ac:dyDescent="0.25"/>
    <row r="54" ht="9.75" customHeight="1" x14ac:dyDescent="0.25"/>
    <row r="55" ht="9.75" customHeight="1" x14ac:dyDescent="0.25"/>
    <row r="56" ht="9.75" customHeight="1" x14ac:dyDescent="0.25"/>
    <row r="57" ht="9.75" customHeight="1" x14ac:dyDescent="0.25"/>
    <row r="58" ht="9.75" customHeight="1" x14ac:dyDescent="0.25"/>
    <row r="59" ht="9.75" customHeight="1" x14ac:dyDescent="0.25"/>
    <row r="60" ht="9.75" customHeight="1" x14ac:dyDescent="0.25"/>
    <row r="61" ht="9.75" customHeight="1" x14ac:dyDescent="0.25"/>
    <row r="62" ht="9.75" customHeight="1" x14ac:dyDescent="0.25"/>
    <row r="63" ht="9.75" customHeight="1" x14ac:dyDescent="0.25"/>
    <row r="64" ht="9.75" customHeight="1" x14ac:dyDescent="0.25"/>
    <row r="65" ht="9.75" customHeight="1" x14ac:dyDescent="0.25"/>
    <row r="66" ht="9.75" customHeight="1" x14ac:dyDescent="0.25"/>
    <row r="67" ht="9.75" customHeight="1" x14ac:dyDescent="0.25"/>
    <row r="68" ht="9.75" customHeight="1" x14ac:dyDescent="0.25"/>
    <row r="69" ht="9.75" customHeight="1" x14ac:dyDescent="0.25"/>
    <row r="70" ht="9.75" customHeight="1" x14ac:dyDescent="0.25"/>
    <row r="71" ht="9.75" customHeight="1" x14ac:dyDescent="0.25"/>
    <row r="72" ht="9.75" customHeight="1" x14ac:dyDescent="0.25"/>
    <row r="73" ht="9.75" customHeight="1" x14ac:dyDescent="0.25"/>
    <row r="74" ht="9.75" customHeight="1" x14ac:dyDescent="0.25"/>
    <row r="75" ht="9.75" customHeight="1" x14ac:dyDescent="0.25"/>
    <row r="76" ht="9.75" customHeight="1" x14ac:dyDescent="0.25"/>
    <row r="77" ht="9.75" customHeight="1" x14ac:dyDescent="0.25"/>
    <row r="78" ht="9.75" customHeight="1" x14ac:dyDescent="0.25"/>
    <row r="79" ht="9.75" customHeight="1" x14ac:dyDescent="0.25"/>
    <row r="80" ht="9.75" customHeight="1" x14ac:dyDescent="0.25"/>
    <row r="81" ht="9.75" customHeight="1" x14ac:dyDescent="0.25"/>
    <row r="82" ht="9.75" customHeight="1" x14ac:dyDescent="0.25"/>
    <row r="83" ht="9.75" customHeight="1" x14ac:dyDescent="0.25"/>
    <row r="84" ht="9.75" customHeight="1" x14ac:dyDescent="0.25"/>
  </sheetData>
  <mergeCells count="3">
    <mergeCell ref="A1:A2"/>
    <mergeCell ref="B1:G1"/>
    <mergeCell ref="H1:X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F17" sqref="F17"/>
    </sheetView>
  </sheetViews>
  <sheetFormatPr defaultColWidth="9.140625" defaultRowHeight="11.25" x14ac:dyDescent="0.2"/>
  <cols>
    <col min="1" max="1" width="3.42578125" style="19" customWidth="1"/>
    <col min="2" max="2" width="28.85546875" style="47" customWidth="1"/>
    <col min="3" max="3" width="8.140625" style="19" customWidth="1"/>
    <col min="4" max="4" width="9" style="19" customWidth="1"/>
    <col min="5" max="5" width="8.7109375" style="19" customWidth="1"/>
    <col min="6" max="6" width="11.5703125" style="19" customWidth="1"/>
    <col min="7" max="7" width="11.140625" style="19" customWidth="1"/>
    <col min="8" max="9" width="11.5703125" style="19" customWidth="1"/>
    <col min="10" max="10" width="11.42578125" style="19" customWidth="1"/>
    <col min="11" max="11" width="10.42578125" style="40" bestFit="1" customWidth="1"/>
    <col min="12" max="12" width="14.140625" style="40" bestFit="1" customWidth="1"/>
    <col min="13" max="16384" width="9.140625" style="40"/>
  </cols>
  <sheetData>
    <row r="1" spans="1:10" x14ac:dyDescent="0.2">
      <c r="B1" s="53"/>
      <c r="C1" s="53"/>
      <c r="D1" s="53"/>
      <c r="E1" s="53"/>
      <c r="F1" s="53"/>
      <c r="G1" s="53"/>
      <c r="H1" s="53"/>
      <c r="I1" s="53"/>
      <c r="J1" s="53"/>
    </row>
    <row r="2" spans="1:10" x14ac:dyDescent="0.2">
      <c r="A2" s="54" t="s">
        <v>93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2" x14ac:dyDescent="0.2">
      <c r="A3" s="41"/>
      <c r="B3" s="42">
        <v>0</v>
      </c>
      <c r="C3" s="43" t="s">
        <v>87</v>
      </c>
      <c r="G3" s="18" t="s">
        <v>88</v>
      </c>
      <c r="H3" s="44"/>
      <c r="I3" s="44"/>
      <c r="J3" s="44"/>
    </row>
    <row r="4" spans="1:10" ht="12" x14ac:dyDescent="0.2">
      <c r="A4" s="41" t="s">
        <v>89</v>
      </c>
      <c r="B4" s="19"/>
    </row>
    <row r="5" spans="1:10" x14ac:dyDescent="0.2">
      <c r="A5" s="63" t="str">
        <f>'ppg rocznie'!B3</f>
        <v>Muzeum Narodowe w Szczecinie</v>
      </c>
      <c r="B5" s="64"/>
      <c r="C5" s="64"/>
      <c r="D5" s="64"/>
      <c r="E5" s="64"/>
      <c r="F5" s="64"/>
      <c r="G5" s="64"/>
      <c r="H5" s="64">
        <f>'ppg rocznie'!N3</f>
        <v>1460000576</v>
      </c>
      <c r="I5" s="64"/>
      <c r="J5" s="64"/>
    </row>
    <row r="6" spans="1:10" ht="33.75" x14ac:dyDescent="0.2">
      <c r="A6" s="45" t="s">
        <v>20</v>
      </c>
      <c r="B6" s="23" t="s">
        <v>21</v>
      </c>
      <c r="C6" s="23" t="s">
        <v>9</v>
      </c>
      <c r="D6" s="23" t="s">
        <v>22</v>
      </c>
      <c r="E6" s="23" t="s">
        <v>32</v>
      </c>
      <c r="F6" s="23" t="s">
        <v>37</v>
      </c>
      <c r="G6" s="20" t="s">
        <v>38</v>
      </c>
      <c r="H6" s="23" t="s">
        <v>24</v>
      </c>
      <c r="I6" s="23" t="s">
        <v>28</v>
      </c>
      <c r="J6" s="23" t="s">
        <v>25</v>
      </c>
    </row>
    <row r="7" spans="1:10" ht="11.25" customHeight="1" x14ac:dyDescent="0.2">
      <c r="A7" s="46">
        <v>1</v>
      </c>
      <c r="B7" s="23" t="s">
        <v>26</v>
      </c>
      <c r="C7" s="21" t="str">
        <f>'[1]ppg rocznie'!P17</f>
        <v>W-6A</v>
      </c>
      <c r="D7" s="21" t="s">
        <v>27</v>
      </c>
      <c r="E7" s="21"/>
      <c r="F7" s="21">
        <f>'ppg rocznie'!Q3</f>
        <v>1969.0340000000001</v>
      </c>
      <c r="G7" s="21"/>
      <c r="H7" s="11"/>
      <c r="I7" s="11"/>
      <c r="J7" s="11"/>
    </row>
    <row r="8" spans="1:10" x14ac:dyDescent="0.2">
      <c r="A8" s="46">
        <v>2</v>
      </c>
      <c r="B8" s="23" t="s">
        <v>30</v>
      </c>
      <c r="C8" s="21" t="str">
        <f>C7</f>
        <v>W-6A</v>
      </c>
      <c r="D8" s="21" t="s">
        <v>29</v>
      </c>
      <c r="E8" s="21"/>
      <c r="F8" s="21">
        <v>13</v>
      </c>
      <c r="G8" s="22"/>
      <c r="H8" s="11"/>
      <c r="I8" s="11"/>
      <c r="J8" s="11"/>
    </row>
    <row r="9" spans="1:10" ht="11.25" customHeight="1" x14ac:dyDescent="0.2">
      <c r="A9" s="46">
        <v>3</v>
      </c>
      <c r="B9" s="23" t="s">
        <v>31</v>
      </c>
      <c r="C9" s="21" t="str">
        <f t="shared" ref="C9:C10" si="0">C8</f>
        <v>W-6A</v>
      </c>
      <c r="D9" s="21" t="s">
        <v>43</v>
      </c>
      <c r="E9" s="21">
        <f>365*24</f>
        <v>8760</v>
      </c>
      <c r="F9" s="16">
        <f>'ppg analiza miesięczna'!S4</f>
        <v>768</v>
      </c>
      <c r="G9" s="21"/>
      <c r="H9" s="11"/>
      <c r="I9" s="11"/>
      <c r="J9" s="11"/>
    </row>
    <row r="10" spans="1:10" ht="11.25" customHeight="1" x14ac:dyDescent="0.2">
      <c r="A10" s="46">
        <v>4</v>
      </c>
      <c r="B10" s="23" t="s">
        <v>33</v>
      </c>
      <c r="C10" s="21" t="str">
        <f t="shared" si="0"/>
        <v>W-6A</v>
      </c>
      <c r="D10" s="21" t="s">
        <v>27</v>
      </c>
      <c r="E10" s="21"/>
      <c r="F10" s="21">
        <f>F7</f>
        <v>1969.0340000000001</v>
      </c>
      <c r="G10" s="21"/>
      <c r="H10" s="11"/>
      <c r="I10" s="11"/>
      <c r="J10" s="11"/>
    </row>
    <row r="11" spans="1:10" x14ac:dyDescent="0.2">
      <c r="A11" s="55" t="s">
        <v>34</v>
      </c>
      <c r="B11" s="56"/>
      <c r="C11" s="56"/>
      <c r="D11" s="56"/>
      <c r="E11" s="56"/>
      <c r="F11" s="56"/>
      <c r="G11" s="57"/>
      <c r="H11" s="61"/>
      <c r="I11" s="61"/>
      <c r="J11" s="61"/>
    </row>
    <row r="12" spans="1:10" x14ac:dyDescent="0.2">
      <c r="A12" s="58"/>
      <c r="B12" s="59"/>
      <c r="C12" s="59"/>
      <c r="D12" s="59"/>
      <c r="E12" s="59"/>
      <c r="F12" s="59"/>
      <c r="G12" s="60"/>
      <c r="H12" s="62"/>
      <c r="I12" s="62"/>
      <c r="J12" s="62"/>
    </row>
    <row r="13" spans="1:10" x14ac:dyDescent="0.2">
      <c r="A13" s="65" t="str">
        <f>'ppg rocznie'!B4</f>
        <v>Muzeum Narodowe w Szczecinie</v>
      </c>
      <c r="B13" s="66"/>
      <c r="C13" s="66"/>
      <c r="D13" s="66"/>
      <c r="E13" s="66"/>
      <c r="F13" s="66"/>
      <c r="G13" s="66"/>
      <c r="H13" s="66">
        <f>'ppg rocznie'!N4</f>
        <v>1401950001</v>
      </c>
      <c r="I13" s="66"/>
      <c r="J13" s="66"/>
    </row>
    <row r="14" spans="1:10" ht="33.75" x14ac:dyDescent="0.2">
      <c r="A14" s="45" t="s">
        <v>20</v>
      </c>
      <c r="B14" s="23" t="s">
        <v>21</v>
      </c>
      <c r="C14" s="23" t="s">
        <v>9</v>
      </c>
      <c r="D14" s="23" t="s">
        <v>22</v>
      </c>
      <c r="E14" s="23" t="s">
        <v>32</v>
      </c>
      <c r="F14" s="23" t="s">
        <v>37</v>
      </c>
      <c r="G14" s="20" t="s">
        <v>38</v>
      </c>
      <c r="H14" s="23" t="s">
        <v>24</v>
      </c>
      <c r="I14" s="23" t="s">
        <v>28</v>
      </c>
      <c r="J14" s="23" t="s">
        <v>25</v>
      </c>
    </row>
    <row r="15" spans="1:10" ht="11.25" customHeight="1" x14ac:dyDescent="0.2">
      <c r="A15" s="46">
        <v>1</v>
      </c>
      <c r="B15" s="23" t="s">
        <v>26</v>
      </c>
      <c r="C15" s="21" t="str">
        <f>'[1]ppg rocznie'!P25</f>
        <v>W-3.6</v>
      </c>
      <c r="D15" s="21" t="s">
        <v>27</v>
      </c>
      <c r="E15" s="21"/>
      <c r="F15" s="21">
        <f>'ppg rocznie'!Q4</f>
        <v>64.747</v>
      </c>
      <c r="G15" s="21"/>
      <c r="H15" s="11"/>
      <c r="I15" s="11"/>
      <c r="J15" s="11"/>
    </row>
    <row r="16" spans="1:10" x14ac:dyDescent="0.2">
      <c r="A16" s="46">
        <v>2</v>
      </c>
      <c r="B16" s="23" t="s">
        <v>30</v>
      </c>
      <c r="C16" s="21" t="str">
        <f>C15</f>
        <v>W-3.6</v>
      </c>
      <c r="D16" s="21" t="s">
        <v>29</v>
      </c>
      <c r="E16" s="21"/>
      <c r="F16" s="21">
        <v>13</v>
      </c>
      <c r="G16" s="22"/>
      <c r="H16" s="11"/>
      <c r="I16" s="11"/>
      <c r="J16" s="11"/>
    </row>
    <row r="17" spans="1:10" ht="11.25" customHeight="1" x14ac:dyDescent="0.2">
      <c r="A17" s="46">
        <v>3</v>
      </c>
      <c r="B17" s="23" t="s">
        <v>31</v>
      </c>
      <c r="C17" s="21" t="str">
        <f t="shared" ref="C17:C18" si="1">C16</f>
        <v>W-3.6</v>
      </c>
      <c r="D17" s="21" t="s">
        <v>43</v>
      </c>
      <c r="E17" s="21"/>
      <c r="F17" s="21">
        <v>13</v>
      </c>
      <c r="G17" s="21"/>
      <c r="H17" s="11"/>
      <c r="I17" s="11"/>
      <c r="J17" s="11"/>
    </row>
    <row r="18" spans="1:10" ht="11.25" customHeight="1" x14ac:dyDescent="0.2">
      <c r="A18" s="46">
        <v>4</v>
      </c>
      <c r="B18" s="23" t="s">
        <v>33</v>
      </c>
      <c r="C18" s="21" t="str">
        <f t="shared" si="1"/>
        <v>W-3.6</v>
      </c>
      <c r="D18" s="21" t="s">
        <v>27</v>
      </c>
      <c r="E18" s="21"/>
      <c r="F18" s="21">
        <f>F15</f>
        <v>64.747</v>
      </c>
      <c r="G18" s="21"/>
      <c r="H18" s="11"/>
      <c r="I18" s="11"/>
      <c r="J18" s="11"/>
    </row>
    <row r="19" spans="1:10" x14ac:dyDescent="0.2">
      <c r="A19" s="55" t="s">
        <v>34</v>
      </c>
      <c r="B19" s="56"/>
      <c r="C19" s="56"/>
      <c r="D19" s="56"/>
      <c r="E19" s="56"/>
      <c r="F19" s="56"/>
      <c r="G19" s="57"/>
      <c r="H19" s="61"/>
      <c r="I19" s="61"/>
      <c r="J19" s="61"/>
    </row>
    <row r="20" spans="1:10" x14ac:dyDescent="0.2">
      <c r="A20" s="58"/>
      <c r="B20" s="59"/>
      <c r="C20" s="59"/>
      <c r="D20" s="59"/>
      <c r="E20" s="59"/>
      <c r="F20" s="59"/>
      <c r="G20" s="60"/>
      <c r="H20" s="62"/>
      <c r="I20" s="62"/>
      <c r="J20" s="62"/>
    </row>
    <row r="23" spans="1:10" ht="22.5" x14ac:dyDescent="0.2">
      <c r="E23" s="23" t="s">
        <v>39</v>
      </c>
      <c r="F23" s="21">
        <f>'ppg rocznie'!Q5</f>
        <v>2033.7810000000002</v>
      </c>
      <c r="G23" s="24" t="s">
        <v>40</v>
      </c>
      <c r="H23" s="48" t="s">
        <v>41</v>
      </c>
      <c r="I23" s="48" t="s">
        <v>23</v>
      </c>
      <c r="J23" s="48" t="s">
        <v>42</v>
      </c>
    </row>
    <row r="24" spans="1:10" ht="22.5" x14ac:dyDescent="0.2">
      <c r="E24" s="23" t="s">
        <v>22</v>
      </c>
      <c r="F24" s="21" t="s">
        <v>27</v>
      </c>
      <c r="G24" s="24" t="s">
        <v>40</v>
      </c>
      <c r="H24" s="49"/>
      <c r="I24" s="49"/>
      <c r="J24" s="49"/>
    </row>
    <row r="25" spans="1:10" x14ac:dyDescent="0.2">
      <c r="G25" s="24" t="s">
        <v>92</v>
      </c>
      <c r="H25" s="17"/>
      <c r="I25" s="17"/>
      <c r="J25" s="17"/>
    </row>
  </sheetData>
  <mergeCells count="14">
    <mergeCell ref="A19:G20"/>
    <mergeCell ref="H19:H20"/>
    <mergeCell ref="I19:I20"/>
    <mergeCell ref="J19:J20"/>
    <mergeCell ref="A13:G13"/>
    <mergeCell ref="H13:J13"/>
    <mergeCell ref="B1:J1"/>
    <mergeCell ref="A2:J2"/>
    <mergeCell ref="A11:G12"/>
    <mergeCell ref="H11:H12"/>
    <mergeCell ref="I11:I12"/>
    <mergeCell ref="A5:G5"/>
    <mergeCell ref="H5:J5"/>
    <mergeCell ref="J11:J12"/>
  </mergeCell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F17" sqref="F17"/>
    </sheetView>
  </sheetViews>
  <sheetFormatPr defaultColWidth="9.140625" defaultRowHeight="11.25" x14ac:dyDescent="0.2"/>
  <cols>
    <col min="1" max="1" width="3.42578125" style="19" customWidth="1"/>
    <col min="2" max="2" width="28.85546875" style="47" customWidth="1"/>
    <col min="3" max="3" width="8.140625" style="19" customWidth="1"/>
    <col min="4" max="4" width="9" style="19" customWidth="1"/>
    <col min="5" max="5" width="8.7109375" style="19" customWidth="1"/>
    <col min="6" max="6" width="11.5703125" style="19" customWidth="1"/>
    <col min="7" max="7" width="11.140625" style="19" customWidth="1"/>
    <col min="8" max="9" width="11.5703125" style="19" customWidth="1"/>
    <col min="10" max="10" width="11.42578125" style="19" customWidth="1"/>
    <col min="11" max="11" width="10.42578125" style="40" bestFit="1" customWidth="1"/>
    <col min="12" max="12" width="14.140625" style="40" bestFit="1" customWidth="1"/>
    <col min="13" max="16384" width="9.140625" style="40"/>
  </cols>
  <sheetData>
    <row r="1" spans="1:10" x14ac:dyDescent="0.2">
      <c r="B1" s="53" t="s">
        <v>85</v>
      </c>
      <c r="C1" s="53"/>
      <c r="D1" s="53"/>
      <c r="E1" s="53"/>
      <c r="F1" s="53"/>
      <c r="G1" s="53"/>
      <c r="H1" s="53"/>
      <c r="I1" s="53"/>
      <c r="J1" s="53"/>
    </row>
    <row r="2" spans="1:10" x14ac:dyDescent="0.2">
      <c r="A2" s="53" t="s">
        <v>86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2" x14ac:dyDescent="0.2">
      <c r="A3" s="41"/>
      <c r="B3" s="50">
        <v>0</v>
      </c>
      <c r="C3" s="43" t="s">
        <v>87</v>
      </c>
      <c r="G3" s="18" t="s">
        <v>88</v>
      </c>
      <c r="H3" s="44"/>
      <c r="I3" s="44"/>
      <c r="J3" s="44"/>
    </row>
    <row r="4" spans="1:10" ht="12" x14ac:dyDescent="0.2">
      <c r="A4" s="41" t="s">
        <v>89</v>
      </c>
      <c r="B4" s="19"/>
    </row>
    <row r="5" spans="1:10" x14ac:dyDescent="0.2">
      <c r="A5" s="63" t="str">
        <f>'ppg rocznie'!B3</f>
        <v>Muzeum Narodowe w Szczecinie</v>
      </c>
      <c r="B5" s="64"/>
      <c r="C5" s="64"/>
      <c r="D5" s="64"/>
      <c r="E5" s="64"/>
      <c r="F5" s="64"/>
      <c r="G5" s="64"/>
      <c r="H5" s="64">
        <f>'ppg rocznie'!N3</f>
        <v>1460000576</v>
      </c>
      <c r="I5" s="64"/>
      <c r="J5" s="64"/>
    </row>
    <row r="6" spans="1:10" ht="33.75" x14ac:dyDescent="0.2">
      <c r="A6" s="45" t="s">
        <v>20</v>
      </c>
      <c r="B6" s="23" t="s">
        <v>21</v>
      </c>
      <c r="C6" s="23" t="s">
        <v>9</v>
      </c>
      <c r="D6" s="23" t="s">
        <v>22</v>
      </c>
      <c r="E6" s="23" t="s">
        <v>32</v>
      </c>
      <c r="F6" s="23" t="s">
        <v>37</v>
      </c>
      <c r="G6" s="20" t="s">
        <v>38</v>
      </c>
      <c r="H6" s="23" t="s">
        <v>24</v>
      </c>
      <c r="I6" s="23" t="s">
        <v>28</v>
      </c>
      <c r="J6" s="23" t="s">
        <v>25</v>
      </c>
    </row>
    <row r="7" spans="1:10" x14ac:dyDescent="0.2">
      <c r="A7" s="46">
        <v>1</v>
      </c>
      <c r="B7" s="23" t="s">
        <v>26</v>
      </c>
      <c r="C7" s="21" t="str">
        <f>'[1]ppg rocznie'!P17</f>
        <v>W-6A</v>
      </c>
      <c r="D7" s="21" t="s">
        <v>27</v>
      </c>
      <c r="E7" s="21"/>
      <c r="F7" s="21">
        <f>'ppg rocznie'!Q3</f>
        <v>1969.0340000000001</v>
      </c>
      <c r="G7" s="21">
        <f>B3</f>
        <v>0</v>
      </c>
      <c r="H7" s="11">
        <f>F7*G7</f>
        <v>0</v>
      </c>
      <c r="I7" s="11">
        <f>H7*0.23</f>
        <v>0</v>
      </c>
      <c r="J7" s="11">
        <f>H7+I7</f>
        <v>0</v>
      </c>
    </row>
    <row r="8" spans="1:10" x14ac:dyDescent="0.2">
      <c r="A8" s="46">
        <v>2</v>
      </c>
      <c r="B8" s="23" t="s">
        <v>30</v>
      </c>
      <c r="C8" s="21" t="str">
        <f>C7</f>
        <v>W-6A</v>
      </c>
      <c r="D8" s="21" t="s">
        <v>29</v>
      </c>
      <c r="E8" s="21"/>
      <c r="F8" s="21">
        <v>13</v>
      </c>
      <c r="G8" s="22"/>
      <c r="H8" s="11">
        <f t="shared" ref="H8:H10" si="0">F8*G8</f>
        <v>0</v>
      </c>
      <c r="I8" s="11">
        <f t="shared" ref="I8:I10" si="1">H8*0.23</f>
        <v>0</v>
      </c>
      <c r="J8" s="11">
        <f t="shared" ref="J8:J10" si="2">H8+I8</f>
        <v>0</v>
      </c>
    </row>
    <row r="9" spans="1:10" x14ac:dyDescent="0.2">
      <c r="A9" s="46">
        <v>3</v>
      </c>
      <c r="B9" s="23" t="s">
        <v>31</v>
      </c>
      <c r="C9" s="21" t="str">
        <f t="shared" ref="C9:C10" si="3">C8</f>
        <v>W-6A</v>
      </c>
      <c r="D9" s="21" t="s">
        <v>43</v>
      </c>
      <c r="E9" s="21">
        <f>365*24</f>
        <v>8760</v>
      </c>
      <c r="F9" s="16">
        <f>'ppg analiza miesięczna'!S4</f>
        <v>768</v>
      </c>
      <c r="G9" s="21">
        <v>4.79</v>
      </c>
      <c r="H9" s="11">
        <f>F9*G9*E9/1000</f>
        <v>32225.587200000002</v>
      </c>
      <c r="I9" s="11">
        <f t="shared" si="1"/>
        <v>7411.885056000001</v>
      </c>
      <c r="J9" s="11">
        <f t="shared" si="2"/>
        <v>39637.472256000001</v>
      </c>
    </row>
    <row r="10" spans="1:10" x14ac:dyDescent="0.2">
      <c r="A10" s="46">
        <v>4</v>
      </c>
      <c r="B10" s="23" t="s">
        <v>33</v>
      </c>
      <c r="C10" s="21" t="str">
        <f t="shared" si="3"/>
        <v>W-6A</v>
      </c>
      <c r="D10" s="21" t="s">
        <v>27</v>
      </c>
      <c r="E10" s="21"/>
      <c r="F10" s="21">
        <f>F7</f>
        <v>1969.0340000000001</v>
      </c>
      <c r="G10" s="21">
        <v>20.239999999999998</v>
      </c>
      <c r="H10" s="11">
        <f t="shared" si="0"/>
        <v>39853.248159999996</v>
      </c>
      <c r="I10" s="11">
        <f t="shared" si="1"/>
        <v>9166.2470767999985</v>
      </c>
      <c r="J10" s="11">
        <f t="shared" si="2"/>
        <v>49019.495236799994</v>
      </c>
    </row>
    <row r="11" spans="1:10" x14ac:dyDescent="0.2">
      <c r="A11" s="56" t="s">
        <v>34</v>
      </c>
      <c r="B11" s="56"/>
      <c r="C11" s="56"/>
      <c r="D11" s="56"/>
      <c r="E11" s="56"/>
      <c r="F11" s="56"/>
      <c r="G11" s="57"/>
      <c r="H11" s="61">
        <f>SUM(H7:H10)</f>
        <v>72078.835359999997</v>
      </c>
      <c r="I11" s="61">
        <f>SUM(I7:I10)</f>
        <v>16578.132132799998</v>
      </c>
      <c r="J11" s="61">
        <f>SUM(J7:J10)</f>
        <v>88656.967492800002</v>
      </c>
    </row>
    <row r="12" spans="1:10" x14ac:dyDescent="0.2">
      <c r="A12" s="59"/>
      <c r="B12" s="59"/>
      <c r="C12" s="59"/>
      <c r="D12" s="59"/>
      <c r="E12" s="59"/>
      <c r="F12" s="59"/>
      <c r="G12" s="60"/>
      <c r="H12" s="62"/>
      <c r="I12" s="62"/>
      <c r="J12" s="62"/>
    </row>
    <row r="13" spans="1:10" x14ac:dyDescent="0.2">
      <c r="A13" s="65" t="str">
        <f>'ppg rocznie'!B4</f>
        <v>Muzeum Narodowe w Szczecinie</v>
      </c>
      <c r="B13" s="66"/>
      <c r="C13" s="66"/>
      <c r="D13" s="66"/>
      <c r="E13" s="66"/>
      <c r="F13" s="66"/>
      <c r="G13" s="66"/>
      <c r="H13" s="66">
        <f>'ppg rocznie'!N4</f>
        <v>1401950001</v>
      </c>
      <c r="I13" s="66"/>
      <c r="J13" s="66"/>
    </row>
    <row r="14" spans="1:10" ht="33.75" x14ac:dyDescent="0.2">
      <c r="A14" s="45" t="s">
        <v>20</v>
      </c>
      <c r="B14" s="23" t="s">
        <v>21</v>
      </c>
      <c r="C14" s="23" t="s">
        <v>9</v>
      </c>
      <c r="D14" s="23" t="s">
        <v>22</v>
      </c>
      <c r="E14" s="23" t="s">
        <v>32</v>
      </c>
      <c r="F14" s="23" t="s">
        <v>37</v>
      </c>
      <c r="G14" s="20" t="s">
        <v>38</v>
      </c>
      <c r="H14" s="23" t="s">
        <v>24</v>
      </c>
      <c r="I14" s="23" t="s">
        <v>28</v>
      </c>
      <c r="J14" s="23" t="s">
        <v>25</v>
      </c>
    </row>
    <row r="15" spans="1:10" x14ac:dyDescent="0.2">
      <c r="A15" s="46">
        <v>1</v>
      </c>
      <c r="B15" s="23" t="s">
        <v>26</v>
      </c>
      <c r="C15" s="21" t="str">
        <f>'[1]ppg rocznie'!P25</f>
        <v>W-3.6</v>
      </c>
      <c r="D15" s="21" t="s">
        <v>27</v>
      </c>
      <c r="E15" s="21"/>
      <c r="F15" s="21">
        <f>'ppg rocznie'!Q4</f>
        <v>64.747</v>
      </c>
      <c r="G15" s="21">
        <f>B3</f>
        <v>0</v>
      </c>
      <c r="H15" s="11">
        <f>F15*G15</f>
        <v>0</v>
      </c>
      <c r="I15" s="11">
        <f>H15*0.23</f>
        <v>0</v>
      </c>
      <c r="J15" s="11">
        <f>H15+I15</f>
        <v>0</v>
      </c>
    </row>
    <row r="16" spans="1:10" x14ac:dyDescent="0.2">
      <c r="A16" s="46">
        <v>2</v>
      </c>
      <c r="B16" s="23" t="s">
        <v>30</v>
      </c>
      <c r="C16" s="21" t="str">
        <f>C15</f>
        <v>W-3.6</v>
      </c>
      <c r="D16" s="21" t="s">
        <v>29</v>
      </c>
      <c r="E16" s="21"/>
      <c r="F16" s="21">
        <v>13</v>
      </c>
      <c r="G16" s="22"/>
      <c r="H16" s="11">
        <f t="shared" ref="H16" si="4">F16*G16</f>
        <v>0</v>
      </c>
      <c r="I16" s="11">
        <f t="shared" ref="I16:I18" si="5">H16*0.23</f>
        <v>0</v>
      </c>
      <c r="J16" s="11">
        <f t="shared" ref="J16:J18" si="6">H16+I16</f>
        <v>0</v>
      </c>
    </row>
    <row r="17" spans="1:10" x14ac:dyDescent="0.2">
      <c r="A17" s="46">
        <v>3</v>
      </c>
      <c r="B17" s="23" t="s">
        <v>31</v>
      </c>
      <c r="C17" s="21" t="str">
        <f t="shared" ref="C17:C18" si="7">C16</f>
        <v>W-3.6</v>
      </c>
      <c r="D17" s="21" t="s">
        <v>43</v>
      </c>
      <c r="E17" s="21"/>
      <c r="F17" s="21">
        <v>13</v>
      </c>
      <c r="G17" s="21">
        <v>31.37</v>
      </c>
      <c r="H17" s="11">
        <f>F17*G17</f>
        <v>407.81</v>
      </c>
      <c r="I17" s="11">
        <f t="shared" si="5"/>
        <v>93.796300000000002</v>
      </c>
      <c r="J17" s="11">
        <f t="shared" si="6"/>
        <v>501.60630000000003</v>
      </c>
    </row>
    <row r="18" spans="1:10" x14ac:dyDescent="0.2">
      <c r="A18" s="46">
        <v>4</v>
      </c>
      <c r="B18" s="23" t="s">
        <v>33</v>
      </c>
      <c r="C18" s="21" t="str">
        <f t="shared" si="7"/>
        <v>W-3.6</v>
      </c>
      <c r="D18" s="21" t="s">
        <v>27</v>
      </c>
      <c r="E18" s="21"/>
      <c r="F18" s="21">
        <f>F15</f>
        <v>64.747</v>
      </c>
      <c r="G18" s="21">
        <v>34.93</v>
      </c>
      <c r="H18" s="11">
        <f t="shared" ref="H18" si="8">F18*G18</f>
        <v>2261.6127099999999</v>
      </c>
      <c r="I18" s="11">
        <f t="shared" si="5"/>
        <v>520.17092330000003</v>
      </c>
      <c r="J18" s="11">
        <f t="shared" si="6"/>
        <v>2781.7836333</v>
      </c>
    </row>
    <row r="19" spans="1:10" x14ac:dyDescent="0.2">
      <c r="A19" s="56" t="s">
        <v>34</v>
      </c>
      <c r="B19" s="56"/>
      <c r="C19" s="56"/>
      <c r="D19" s="56"/>
      <c r="E19" s="56"/>
      <c r="F19" s="56"/>
      <c r="G19" s="57"/>
      <c r="H19" s="61">
        <f>SUM(H15:H18)</f>
        <v>2669.4227099999998</v>
      </c>
      <c r="I19" s="61">
        <f>SUM(I15:I18)</f>
        <v>613.9672233</v>
      </c>
      <c r="J19" s="61">
        <f>SUM(J15:J18)</f>
        <v>3283.3899332999999</v>
      </c>
    </row>
    <row r="20" spans="1:10" x14ac:dyDescent="0.2">
      <c r="A20" s="59"/>
      <c r="B20" s="59"/>
      <c r="C20" s="59"/>
      <c r="D20" s="59"/>
      <c r="E20" s="59"/>
      <c r="F20" s="59"/>
      <c r="G20" s="60"/>
      <c r="H20" s="62"/>
      <c r="I20" s="62"/>
      <c r="J20" s="62"/>
    </row>
    <row r="23" spans="1:10" ht="22.5" x14ac:dyDescent="0.2">
      <c r="E23" s="23" t="s">
        <v>39</v>
      </c>
      <c r="F23" s="21">
        <f>'ppg rocznie'!Q5</f>
        <v>2033.7810000000002</v>
      </c>
      <c r="G23" s="24" t="s">
        <v>40</v>
      </c>
      <c r="H23" s="48" t="s">
        <v>41</v>
      </c>
      <c r="I23" s="48" t="s">
        <v>23</v>
      </c>
      <c r="J23" s="48" t="s">
        <v>42</v>
      </c>
    </row>
    <row r="24" spans="1:10" ht="22.5" x14ac:dyDescent="0.2">
      <c r="E24" s="23" t="s">
        <v>22</v>
      </c>
      <c r="F24" s="21" t="s">
        <v>27</v>
      </c>
      <c r="G24" s="24" t="s">
        <v>40</v>
      </c>
      <c r="H24" s="49">
        <f>H11+H19</f>
        <v>74748.258069999996</v>
      </c>
      <c r="I24" s="49">
        <f>I19+I11</f>
        <v>17192.099356099996</v>
      </c>
      <c r="J24" s="49">
        <f>J11+J19</f>
        <v>91940.357426100003</v>
      </c>
    </row>
    <row r="25" spans="1:10" x14ac:dyDescent="0.2">
      <c r="G25" s="24" t="s">
        <v>40</v>
      </c>
      <c r="H25" s="17">
        <f>H24/4.1749</f>
        <v>17904.203231215117</v>
      </c>
      <c r="I25" s="17">
        <f t="shared" ref="I25:J25" si="9">I24/4.1749</f>
        <v>4117.966743179476</v>
      </c>
      <c r="J25" s="17">
        <f t="shared" si="9"/>
        <v>22022.169974394597</v>
      </c>
    </row>
  </sheetData>
  <mergeCells count="14">
    <mergeCell ref="I19:I20"/>
    <mergeCell ref="J19:J20"/>
    <mergeCell ref="A19:G20"/>
    <mergeCell ref="H19:H20"/>
    <mergeCell ref="A13:G13"/>
    <mergeCell ref="H13:J13"/>
    <mergeCell ref="B1:J1"/>
    <mergeCell ref="A2:J2"/>
    <mergeCell ref="A11:G12"/>
    <mergeCell ref="H11:H12"/>
    <mergeCell ref="I11:I12"/>
    <mergeCell ref="J11:J12"/>
    <mergeCell ref="A5:G5"/>
    <mergeCell ref="H5:J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ppg rocznie</vt:lpstr>
      <vt:lpstr>ppg analiza miesięczna</vt:lpstr>
      <vt:lpstr>arkusz ofertowy</vt:lpstr>
      <vt:lpstr>arkusz ofertowy aktywny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2016-11-14T11:56:39Z</dcterms:modified>
</cp:coreProperties>
</file>